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20" windowHeight="6060" activeTab="0"/>
  </bookViews>
  <sheets>
    <sheet name="Foglio1" sheetId="1" r:id="rId1"/>
    <sheet name="Foglio2" sheetId="2" r:id="rId2"/>
    <sheet name="Foglio3" sheetId="3" r:id="rId3"/>
  </sheets>
  <definedNames>
    <definedName name="_xlnm.Print_Area" localSheetId="0">'Foglio1'!$A$1:$L$44</definedName>
  </definedNames>
  <calcPr fullCalcOnLoad="1"/>
</workbook>
</file>

<file path=xl/sharedStrings.xml><?xml version="1.0" encoding="utf-8"?>
<sst xmlns="http://schemas.openxmlformats.org/spreadsheetml/2006/main" count="65" uniqueCount="65">
  <si>
    <t>ONERI PER LA SICUREZZA, NON SOGGETTI A RIBASSO</t>
  </si>
  <si>
    <t>LAVORI A CORPO</t>
  </si>
  <si>
    <t>B. SOMME A DISPOSIZIONE DELLA STAZIONE APPALTANTE</t>
  </si>
  <si>
    <t>COSTO COMPLESSIVO DEL PROGETTO</t>
  </si>
  <si>
    <t>Acquisizione o espropri di aree o immobili e pertinenti indennizzi</t>
  </si>
  <si>
    <t>TOTALE SOMME A DISPOSIZIONE</t>
  </si>
  <si>
    <t xml:space="preserve">A + B </t>
  </si>
  <si>
    <t>Contributo Inarcassa</t>
  </si>
  <si>
    <t>Arrotondamenti</t>
  </si>
  <si>
    <t>Lavori in economia, previsti in progetto ed esclusi dall'appalto, ivi compresi i rimborsi previa fattura</t>
  </si>
  <si>
    <t>Forniture impiantistiche sezione di digestione anaerobica, sezione di cogenerazione, impianto upgrading, impianto liquefazione e stoccaggio CO2</t>
  </si>
  <si>
    <t>Spese per consulenze</t>
  </si>
  <si>
    <t>Imprevisti e accordi bonari</t>
  </si>
  <si>
    <t>1.1</t>
  </si>
  <si>
    <t>Spese per pubblicità (Pubblicità - Notifiche - Contributo ANAC)</t>
  </si>
  <si>
    <t>QE PROGETTO DEFINITIVO</t>
  </si>
  <si>
    <t>CAP sulle spese per consulenze 4%</t>
  </si>
  <si>
    <t>IVA sulle spese per consulenze 22%</t>
  </si>
  <si>
    <t>IVA sugli Allacciamenti a pubblici servizi e SNAM 10%</t>
  </si>
  <si>
    <t>somma da 1 a 11</t>
  </si>
  <si>
    <t>CAP 4%</t>
  </si>
  <si>
    <t>IVA sulle consulenze 22%</t>
  </si>
  <si>
    <t>IVA 10% sui lavori</t>
  </si>
  <si>
    <t>IVA  10% SNAM</t>
  </si>
  <si>
    <t>A.  SOMME A BASE D'APPALTO</t>
  </si>
  <si>
    <t>2.1</t>
  </si>
  <si>
    <t>IVA su imprevisti 10%</t>
  </si>
  <si>
    <t>IVA 10% su imprevisti</t>
  </si>
  <si>
    <t>IVA 22% su spese pubblicità</t>
  </si>
  <si>
    <t>IVA su spese per pubblicità 22%</t>
  </si>
  <si>
    <t>Subtotale IVA</t>
  </si>
  <si>
    <t>a) Rilievi, accertamenti e indagini, comprese le eventuali prove di laboratorio per materiali (spese per accertamenti di laboratorio  - relazione geologica - direzione lavori per le proprie competenze geologiche )</t>
  </si>
  <si>
    <t>Importo manodopera conforme costi su Tabelle Ministero del Lavoro, NON SOGGETTI A RIBASSO</t>
  </si>
  <si>
    <t>Ripartizione somme a base d'appalto del QE del progetto definitivo</t>
  </si>
  <si>
    <t>QE RIMODULATO FOI + GARA</t>
  </si>
  <si>
    <t>IVA sulle forniture 10%</t>
  </si>
  <si>
    <t xml:space="preserve">IVA sui lavori da appaltare 10% </t>
  </si>
  <si>
    <t>QUADRO ECONOMICO RIMODULATO FOI</t>
  </si>
  <si>
    <t>IMPORTO LAVORI</t>
  </si>
  <si>
    <t>Forniture impiantistiche sezione di digestione anaerobica, sezione di cogenerazione, impianto upgrading, impianto liquefazione e stoccaggio CO2 (forniture di materiali funzionalmente necessarie alla realizzazione dell'opera);</t>
  </si>
  <si>
    <t>Allacciamenti a pubblici servizi e SNAM (Cfr. preventivo SNAM)</t>
  </si>
  <si>
    <t>1.2</t>
  </si>
  <si>
    <t>2.2</t>
  </si>
  <si>
    <t>d) spese per attività tecnico-amministrative di supporto al responsabile del procedimento e di cerifica e validazione del progetto</t>
  </si>
  <si>
    <t>e)  Spese per commissioni giudicatrici (Centrale Committenza Invitalia per  espletamento  procedure di gara)</t>
  </si>
  <si>
    <t>7.1.9</t>
  </si>
  <si>
    <t>7.1.10</t>
  </si>
  <si>
    <t>f) verifiche tecniche previste dal capitolato speciale d'appalto, incluse le spese per le verifiche ordinate dal direttore dei lavori</t>
  </si>
  <si>
    <t>g) personale dedicato alle attività di cui all'art. 113 del D.lgs. 18 aprile 2016</t>
  </si>
  <si>
    <t>Subtotale spese per consulenze (a+b+c+d+e+f+g)</t>
  </si>
  <si>
    <t>8.1</t>
  </si>
  <si>
    <t>8.2</t>
  </si>
  <si>
    <t>9.1</t>
  </si>
  <si>
    <t xml:space="preserve">Preassegnazione FOI (10% DI 35.443.889,29) </t>
  </si>
  <si>
    <t>TOTALE (FINANZIAMENTO + FOI)</t>
  </si>
  <si>
    <t>c) Spese tecniche relative alla progettazione definitiva, alla misura e contabilità, liquidazione ed assistenza ai collaudi, al coordinamento della sicurezza in fase di progettazione, alle conferenze di servizi, alla procedura PAUR, alla direzione dei lavori, al coordinamento della sicurezza in fase di esecuzione e per collaudi (collaudo tecnico-amministrativo, collaudo statico ed altri eventuali collaudi specialistici)</t>
  </si>
  <si>
    <t xml:space="preserve">TOTALE APPALTO  </t>
  </si>
  <si>
    <t>2.1.1</t>
  </si>
  <si>
    <t>2..1.1.1</t>
  </si>
  <si>
    <t>Spese Tecniche Progettazione Esecutiva</t>
  </si>
  <si>
    <t>TOTALE APPALTO INTEGRATO</t>
  </si>
  <si>
    <t xml:space="preserve">                                                                                                                                                                 SUB (1+2+3+4+5+6)</t>
  </si>
  <si>
    <t xml:space="preserve">DECRETO MASE N. 334 DEL 18.09.2023 - FINANZATI  </t>
  </si>
  <si>
    <t>10.1</t>
  </si>
  <si>
    <t xml:space="preserve">b) Spese tecniche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</si>
</sst>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 &quot;€&quot;"/>
    <numFmt numFmtId="173" formatCode="#,##0.00\ [$€-1];[Red]\-#,##0.00\ [$€-1]"/>
  </numFmts>
  <fonts count="61">
    <font>
      <sz val="11"/>
      <color indexed="8"/>
      <name val="Calibri"/>
      <family val="2"/>
    </font>
    <font>
      <b/>
      <sz val="11"/>
      <color indexed="8"/>
      <name val="Calibri"/>
      <family val="2"/>
    </font>
    <font>
      <sz val="8"/>
      <name val="Calibri"/>
      <family val="2"/>
    </font>
    <font>
      <b/>
      <sz val="12"/>
      <color indexed="8"/>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i/>
      <sz val="11"/>
      <color indexed="8"/>
      <name val="Calibri"/>
      <family val="2"/>
    </font>
    <font>
      <b/>
      <sz val="11"/>
      <name val="Calibri"/>
      <family val="2"/>
    </font>
    <font>
      <b/>
      <sz val="11"/>
      <color indexed="30"/>
      <name val="Calibri"/>
      <family val="2"/>
    </font>
    <font>
      <b/>
      <sz val="12"/>
      <color indexed="44"/>
      <name val="Calibri"/>
      <family val="2"/>
    </font>
    <font>
      <sz val="11"/>
      <color indexed="44"/>
      <name val="Calibri"/>
      <family val="2"/>
    </font>
    <font>
      <b/>
      <sz val="11"/>
      <color indexed="44"/>
      <name val="Calibri"/>
      <family val="2"/>
    </font>
    <font>
      <b/>
      <i/>
      <sz val="11"/>
      <color indexed="44"/>
      <name val="Calibri"/>
      <family val="2"/>
    </font>
    <font>
      <b/>
      <i/>
      <sz val="11"/>
      <color indexed="30"/>
      <name val="Calibri"/>
      <family val="2"/>
    </font>
    <font>
      <b/>
      <sz val="12"/>
      <color indexed="30"/>
      <name val="Calibri"/>
      <family val="2"/>
    </font>
    <font>
      <b/>
      <sz val="14"/>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theme="1"/>
      <name val="Calibri"/>
      <family val="2"/>
    </font>
    <font>
      <b/>
      <sz val="11"/>
      <color rgb="FF000000"/>
      <name val="Calibri"/>
      <family val="2"/>
    </font>
    <font>
      <b/>
      <sz val="11"/>
      <color rgb="FF0070C0"/>
      <name val="Calibri"/>
      <family val="2"/>
    </font>
    <font>
      <b/>
      <sz val="12"/>
      <color theme="3" tint="0.5999900102615356"/>
      <name val="Calibri"/>
      <family val="2"/>
    </font>
    <font>
      <sz val="11"/>
      <color theme="3" tint="0.5999900102615356"/>
      <name val="Calibri"/>
      <family val="2"/>
    </font>
    <font>
      <b/>
      <sz val="11"/>
      <color theme="3" tint="0.5999900102615356"/>
      <name val="Calibri"/>
      <family val="2"/>
    </font>
    <font>
      <b/>
      <i/>
      <sz val="11"/>
      <color theme="3" tint="0.5999900102615356"/>
      <name val="Calibri"/>
      <family val="2"/>
    </font>
    <font>
      <b/>
      <i/>
      <sz val="11"/>
      <color rgb="FF0070C0"/>
      <name val="Calibri"/>
      <family val="2"/>
    </font>
    <font>
      <b/>
      <sz val="12"/>
      <color rgb="FF0070C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9" borderId="0" applyNumberFormat="0" applyBorder="0" applyAlignment="0" applyProtection="0"/>
    <xf numFmtId="0" fontId="32" fillId="0" borderId="0">
      <alignment/>
      <protection/>
    </xf>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9" fontId="32"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32" fillId="0" borderId="0" applyFont="0" applyFill="0" applyBorder="0" applyAlignment="0" applyProtection="0"/>
  </cellStyleXfs>
  <cellXfs count="87">
    <xf numFmtId="0" fontId="0" fillId="0" borderId="0" xfId="0" applyAlignment="1">
      <alignment/>
    </xf>
    <xf numFmtId="0" fontId="32" fillId="0" borderId="0" xfId="48">
      <alignment/>
      <protection/>
    </xf>
    <xf numFmtId="0" fontId="32" fillId="0" borderId="10" xfId="48" applyBorder="1">
      <alignment/>
      <protection/>
    </xf>
    <xf numFmtId="0" fontId="48" fillId="0" borderId="10" xfId="48" applyFont="1" applyBorder="1">
      <alignment/>
      <protection/>
    </xf>
    <xf numFmtId="44" fontId="32" fillId="0" borderId="10" xfId="48" applyNumberFormat="1" applyBorder="1">
      <alignment/>
      <protection/>
    </xf>
    <xf numFmtId="44" fontId="48" fillId="0" borderId="10" xfId="48" applyNumberFormat="1" applyFont="1" applyBorder="1">
      <alignment/>
      <protection/>
    </xf>
    <xf numFmtId="0" fontId="51" fillId="0" borderId="10" xfId="48" applyFont="1" applyBorder="1" applyAlignment="1">
      <alignment horizontal="right"/>
      <protection/>
    </xf>
    <xf numFmtId="0" fontId="32" fillId="0" borderId="10" xfId="48" applyBorder="1" applyAlignment="1">
      <alignment horizontal="center"/>
      <protection/>
    </xf>
    <xf numFmtId="44" fontId="51" fillId="0" borderId="10" xfId="48" applyNumberFormat="1" applyFont="1" applyBorder="1">
      <alignment/>
      <protection/>
    </xf>
    <xf numFmtId="0" fontId="32" fillId="0" borderId="10" xfId="48" applyBorder="1" applyAlignment="1">
      <alignment wrapText="1"/>
      <protection/>
    </xf>
    <xf numFmtId="0" fontId="32" fillId="0" borderId="10" xfId="48" applyFont="1" applyBorder="1" applyAlignment="1">
      <alignment wrapText="1"/>
      <protection/>
    </xf>
    <xf numFmtId="44" fontId="32" fillId="0" borderId="0" xfId="48" applyNumberFormat="1">
      <alignment/>
      <protection/>
    </xf>
    <xf numFmtId="0" fontId="32" fillId="0" borderId="10" xfId="48" applyBorder="1" applyAlignment="1">
      <alignment horizontal="center" vertical="center"/>
      <protection/>
    </xf>
    <xf numFmtId="0" fontId="32" fillId="0" borderId="0" xfId="48" applyAlignment="1">
      <alignment horizontal="center" vertical="center"/>
      <protection/>
    </xf>
    <xf numFmtId="0" fontId="32" fillId="33" borderId="10" xfId="48" applyFill="1" applyBorder="1" applyAlignment="1">
      <alignment wrapText="1"/>
      <protection/>
    </xf>
    <xf numFmtId="0" fontId="32" fillId="33" borderId="10" xfId="48" applyFill="1" applyBorder="1">
      <alignment/>
      <protection/>
    </xf>
    <xf numFmtId="0" fontId="32" fillId="33" borderId="0" xfId="48" applyFill="1">
      <alignment/>
      <protection/>
    </xf>
    <xf numFmtId="44" fontId="32" fillId="33" borderId="10" xfId="48" applyNumberFormat="1" applyFill="1" applyBorder="1">
      <alignment/>
      <protection/>
    </xf>
    <xf numFmtId="0" fontId="32" fillId="0" borderId="0" xfId="48" applyAlignment="1">
      <alignment vertical="center"/>
      <protection/>
    </xf>
    <xf numFmtId="0" fontId="3" fillId="8" borderId="10" xfId="0" applyFont="1" applyFill="1" applyBorder="1" applyAlignment="1">
      <alignment horizontal="center" vertical="center" wrapText="1"/>
    </xf>
    <xf numFmtId="0" fontId="32" fillId="0" borderId="0" xfId="48" applyAlignment="1">
      <alignment horizontal="right"/>
      <protection/>
    </xf>
    <xf numFmtId="40" fontId="32" fillId="0" borderId="0" xfId="48" applyNumberFormat="1">
      <alignment/>
      <protection/>
    </xf>
    <xf numFmtId="0" fontId="32" fillId="0" borderId="11" xfId="48" applyBorder="1">
      <alignment/>
      <protection/>
    </xf>
    <xf numFmtId="44" fontId="32" fillId="0" borderId="11" xfId="48" applyNumberFormat="1" applyBorder="1">
      <alignment/>
      <protection/>
    </xf>
    <xf numFmtId="0" fontId="32" fillId="0" borderId="12" xfId="48" applyBorder="1">
      <alignment/>
      <protection/>
    </xf>
    <xf numFmtId="0" fontId="42" fillId="0" borderId="10" xfId="48" applyFont="1" applyBorder="1">
      <alignment/>
      <protection/>
    </xf>
    <xf numFmtId="0" fontId="32" fillId="33" borderId="10" xfId="48" applyFill="1" applyBorder="1" applyAlignment="1">
      <alignment horizontal="center" vertical="center"/>
      <protection/>
    </xf>
    <xf numFmtId="44" fontId="32" fillId="33" borderId="12" xfId="48" applyNumberFormat="1" applyFill="1" applyBorder="1">
      <alignment/>
      <protection/>
    </xf>
    <xf numFmtId="0" fontId="32" fillId="0" borderId="10" xfId="48" applyBorder="1" applyAlignment="1">
      <alignment vertical="center"/>
      <protection/>
    </xf>
    <xf numFmtId="0" fontId="23" fillId="0" borderId="10" xfId="48" applyFont="1" applyBorder="1" applyAlignment="1">
      <alignment horizontal="right"/>
      <protection/>
    </xf>
    <xf numFmtId="44" fontId="23" fillId="0" borderId="10" xfId="48" applyNumberFormat="1" applyFont="1" applyBorder="1">
      <alignment/>
      <protection/>
    </xf>
    <xf numFmtId="0" fontId="23" fillId="0" borderId="0" xfId="48" applyFont="1" applyAlignment="1">
      <alignment horizontal="right"/>
      <protection/>
    </xf>
    <xf numFmtId="0" fontId="4" fillId="0" borderId="0" xfId="48" applyFont="1">
      <alignment/>
      <protection/>
    </xf>
    <xf numFmtId="0" fontId="4" fillId="0" borderId="10" xfId="48" applyFont="1" applyBorder="1">
      <alignment/>
      <protection/>
    </xf>
    <xf numFmtId="44" fontId="4" fillId="0" borderId="10" xfId="48" applyNumberFormat="1" applyFont="1" applyBorder="1">
      <alignment/>
      <protection/>
    </xf>
    <xf numFmtId="0" fontId="48" fillId="0" borderId="0" xfId="48" applyFont="1" applyAlignment="1">
      <alignment horizontal="right"/>
      <protection/>
    </xf>
    <xf numFmtId="0" fontId="52" fillId="0" borderId="13" xfId="0" applyFont="1" applyBorder="1" applyAlignment="1">
      <alignment horizontal="center" vertical="center"/>
    </xf>
    <xf numFmtId="44" fontId="4" fillId="0" borderId="10" xfId="48" applyNumberFormat="1" applyFont="1" applyFill="1" applyBorder="1">
      <alignment/>
      <protection/>
    </xf>
    <xf numFmtId="44" fontId="53" fillId="0" borderId="10" xfId="48" applyNumberFormat="1" applyFont="1" applyFill="1" applyBorder="1">
      <alignment/>
      <protection/>
    </xf>
    <xf numFmtId="44" fontId="32" fillId="0" borderId="10" xfId="48" applyNumberFormat="1" applyFill="1" applyBorder="1">
      <alignment/>
      <protection/>
    </xf>
    <xf numFmtId="0" fontId="48" fillId="0" borderId="10" xfId="48" applyFont="1" applyFill="1" applyBorder="1" applyAlignment="1">
      <alignment horizontal="center" vertical="center"/>
      <protection/>
    </xf>
    <xf numFmtId="0" fontId="54" fillId="0" borderId="10" xfId="0" applyFont="1" applyBorder="1" applyAlignment="1">
      <alignment horizontal="center" vertical="center" wrapText="1"/>
    </xf>
    <xf numFmtId="0" fontId="55" fillId="0" borderId="10" xfId="48" applyFont="1" applyBorder="1">
      <alignment/>
      <protection/>
    </xf>
    <xf numFmtId="44" fontId="56" fillId="0" borderId="10" xfId="48" applyNumberFormat="1" applyFont="1" applyBorder="1">
      <alignment/>
      <protection/>
    </xf>
    <xf numFmtId="44" fontId="56" fillId="0" borderId="10" xfId="48" applyNumberFormat="1" applyFont="1" applyFill="1" applyBorder="1">
      <alignment/>
      <protection/>
    </xf>
    <xf numFmtId="44" fontId="55" fillId="0" borderId="10" xfId="48" applyNumberFormat="1" applyFont="1" applyBorder="1">
      <alignment/>
      <protection/>
    </xf>
    <xf numFmtId="44" fontId="57" fillId="0" borderId="10" xfId="48" applyNumberFormat="1" applyFont="1" applyBorder="1">
      <alignment/>
      <protection/>
    </xf>
    <xf numFmtId="44" fontId="55" fillId="33" borderId="10" xfId="48" applyNumberFormat="1" applyFont="1" applyFill="1" applyBorder="1">
      <alignment/>
      <protection/>
    </xf>
    <xf numFmtId="4" fontId="55" fillId="0" borderId="10" xfId="48" applyNumberFormat="1" applyFont="1" applyBorder="1">
      <alignment/>
      <protection/>
    </xf>
    <xf numFmtId="44" fontId="58" fillId="0" borderId="10" xfId="48" applyNumberFormat="1" applyFont="1" applyFill="1" applyBorder="1">
      <alignment/>
      <protection/>
    </xf>
    <xf numFmtId="0" fontId="59" fillId="0" borderId="10" xfId="0" applyFont="1" applyFill="1" applyBorder="1" applyAlignment="1">
      <alignment horizontal="center" vertical="center" wrapText="1"/>
    </xf>
    <xf numFmtId="44" fontId="53" fillId="0" borderId="0" xfId="48" applyNumberFormat="1" applyFont="1" applyFill="1">
      <alignment/>
      <protection/>
    </xf>
    <xf numFmtId="0" fontId="53" fillId="0" borderId="10" xfId="48" applyFont="1" applyFill="1" applyBorder="1">
      <alignment/>
      <protection/>
    </xf>
    <xf numFmtId="44" fontId="53" fillId="0" borderId="14" xfId="48" applyNumberFormat="1" applyFont="1" applyFill="1" applyBorder="1">
      <alignment/>
      <protection/>
    </xf>
    <xf numFmtId="40" fontId="53" fillId="0" borderId="10" xfId="48" applyNumberFormat="1" applyFont="1" applyFill="1" applyBorder="1">
      <alignment/>
      <protection/>
    </xf>
    <xf numFmtId="4" fontId="55" fillId="33" borderId="10" xfId="48" applyNumberFormat="1" applyFont="1" applyFill="1" applyBorder="1">
      <alignment/>
      <protection/>
    </xf>
    <xf numFmtId="0" fontId="32" fillId="0" borderId="0" xfId="48" applyBorder="1" applyAlignment="1">
      <alignment horizontal="center" vertical="center"/>
      <protection/>
    </xf>
    <xf numFmtId="0" fontId="4" fillId="0" borderId="0" xfId="48" applyFont="1" applyBorder="1">
      <alignment/>
      <protection/>
    </xf>
    <xf numFmtId="0" fontId="32" fillId="0" borderId="0" xfId="48" applyBorder="1">
      <alignment/>
      <protection/>
    </xf>
    <xf numFmtId="44" fontId="32" fillId="0" borderId="0" xfId="48" applyNumberFormat="1" applyBorder="1">
      <alignment/>
      <protection/>
    </xf>
    <xf numFmtId="44" fontId="23" fillId="0" borderId="10" xfId="48" applyNumberFormat="1" applyFont="1" applyFill="1" applyBorder="1">
      <alignment/>
      <protection/>
    </xf>
    <xf numFmtId="0" fontId="23" fillId="0" borderId="0" xfId="48" applyFont="1" applyFill="1" applyBorder="1" applyAlignment="1">
      <alignment horizontal="right"/>
      <protection/>
    </xf>
    <xf numFmtId="4" fontId="32" fillId="0" borderId="10" xfId="48" applyNumberFormat="1" applyBorder="1">
      <alignment/>
      <protection/>
    </xf>
    <xf numFmtId="0" fontId="48" fillId="0" borderId="14" xfId="48" applyFont="1" applyFill="1" applyBorder="1" applyAlignment="1">
      <alignment horizontal="center" vertical="center"/>
      <protection/>
    </xf>
    <xf numFmtId="0" fontId="51" fillId="0" borderId="15" xfId="48" applyFont="1" applyBorder="1" applyAlignment="1">
      <alignment horizontal="right"/>
      <protection/>
    </xf>
    <xf numFmtId="0" fontId="32" fillId="0" borderId="12" xfId="48" applyBorder="1" applyAlignment="1">
      <alignment horizontal="center"/>
      <protection/>
    </xf>
    <xf numFmtId="44" fontId="32" fillId="0" borderId="12" xfId="48" applyNumberFormat="1" applyBorder="1">
      <alignment/>
      <protection/>
    </xf>
    <xf numFmtId="0" fontId="48" fillId="0" borderId="15" xfId="48" applyFont="1" applyBorder="1" applyAlignment="1">
      <alignment horizontal="right"/>
      <protection/>
    </xf>
    <xf numFmtId="0" fontId="48" fillId="0" borderId="10" xfId="48" applyFont="1" applyFill="1" applyBorder="1" applyAlignment="1">
      <alignment wrapText="1"/>
      <protection/>
    </xf>
    <xf numFmtId="0" fontId="23" fillId="0" borderId="0" xfId="48" applyFont="1" applyBorder="1" applyAlignment="1">
      <alignment horizontal="right"/>
      <protection/>
    </xf>
    <xf numFmtId="0" fontId="3" fillId="0" borderId="12" xfId="0" applyFont="1" applyBorder="1" applyAlignment="1">
      <alignment horizontal="center" vertical="center" wrapText="1"/>
    </xf>
    <xf numFmtId="0" fontId="32" fillId="0" borderId="14" xfId="48" applyBorder="1" applyAlignment="1">
      <alignment horizontal="center" vertical="center"/>
      <protection/>
    </xf>
    <xf numFmtId="0" fontId="0" fillId="0" borderId="15" xfId="0" applyBorder="1" applyAlignment="1">
      <alignment vertical="center"/>
    </xf>
    <xf numFmtId="0" fontId="0" fillId="0" borderId="12" xfId="0" applyBorder="1" applyAlignment="1">
      <alignment vertical="center"/>
    </xf>
    <xf numFmtId="0" fontId="60" fillId="34" borderId="16" xfId="48" applyFont="1" applyFill="1" applyBorder="1" applyAlignment="1">
      <alignment horizontal="center" vertical="center"/>
      <protection/>
    </xf>
    <xf numFmtId="0" fontId="31" fillId="34" borderId="16" xfId="0" applyFont="1" applyFill="1" applyBorder="1" applyAlignment="1">
      <alignment horizontal="center" vertical="center"/>
    </xf>
    <xf numFmtId="0" fontId="31" fillId="34" borderId="10" xfId="0" applyFont="1" applyFill="1" applyBorder="1" applyAlignment="1">
      <alignment horizontal="center" vertical="center"/>
    </xf>
    <xf numFmtId="0" fontId="48" fillId="10" borderId="17" xfId="48" applyFont="1" applyFill="1" applyBorder="1" applyAlignment="1">
      <alignment/>
      <protection/>
    </xf>
    <xf numFmtId="0" fontId="1" fillId="0" borderId="18" xfId="0" applyFont="1" applyBorder="1" applyAlignment="1">
      <alignment/>
    </xf>
    <xf numFmtId="0" fontId="1" fillId="0" borderId="19" xfId="0" applyFont="1" applyBorder="1" applyAlignment="1">
      <alignment/>
    </xf>
    <xf numFmtId="0" fontId="48" fillId="10" borderId="14" xfId="48" applyFont="1" applyFill="1" applyBorder="1" applyAlignment="1">
      <alignment/>
      <protection/>
    </xf>
    <xf numFmtId="0" fontId="1" fillId="0" borderId="15" xfId="0" applyFont="1" applyBorder="1" applyAlignment="1">
      <alignment/>
    </xf>
    <xf numFmtId="0" fontId="1" fillId="0" borderId="12" xfId="0" applyFont="1" applyBorder="1" applyAlignment="1">
      <alignment/>
    </xf>
    <xf numFmtId="0" fontId="32" fillId="0" borderId="16" xfId="48" applyBorder="1" applyAlignment="1">
      <alignment horizontal="center" vertical="center"/>
      <protection/>
    </xf>
    <xf numFmtId="0" fontId="0" fillId="0" borderId="13" xfId="0" applyBorder="1" applyAlignment="1">
      <alignment horizontal="center" vertical="center"/>
    </xf>
    <xf numFmtId="44" fontId="4" fillId="0" borderId="16" xfId="48" applyNumberFormat="1" applyFont="1" applyBorder="1" applyAlignment="1">
      <alignment/>
      <protection/>
    </xf>
    <xf numFmtId="0" fontId="0" fillId="0" borderId="13" xfId="0" applyFont="1" applyBorder="1" applyAlignment="1">
      <alignmen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Percentuale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SheetLayoutView="37" zoomScalePageLayoutView="0" workbookViewId="0" topLeftCell="A1">
      <selection activeCell="N6" sqref="N6"/>
    </sheetView>
  </sheetViews>
  <sheetFormatPr defaultColWidth="11.421875" defaultRowHeight="15"/>
  <cols>
    <col min="1" max="1" width="6.421875" style="13" customWidth="1"/>
    <col min="2" max="2" width="90.8515625" style="1" customWidth="1"/>
    <col min="3" max="3" width="16.140625" style="1" hidden="1" customWidth="1"/>
    <col min="4" max="4" width="16.28125" style="1" bestFit="1" customWidth="1"/>
    <col min="5" max="5" width="17.28125" style="1" hidden="1" customWidth="1"/>
    <col min="6" max="6" width="16.28125" style="1" bestFit="1" customWidth="1"/>
    <col min="7" max="7" width="15.57421875" style="1" bestFit="1" customWidth="1"/>
    <col min="8" max="8" width="13.28125" style="1" customWidth="1"/>
    <col min="9" max="9" width="13.8515625" style="1" bestFit="1" customWidth="1"/>
    <col min="10" max="10" width="13.28125" style="1" customWidth="1"/>
    <col min="11" max="11" width="13.00390625" style="1" customWidth="1"/>
    <col min="12" max="12" width="14.00390625" style="1" bestFit="1" customWidth="1"/>
    <col min="13" max="16384" width="11.421875" style="1" customWidth="1"/>
  </cols>
  <sheetData>
    <row r="1" spans="1:12" s="18" customFormat="1" ht="47.25">
      <c r="A1" s="74" t="s">
        <v>37</v>
      </c>
      <c r="B1" s="75"/>
      <c r="C1" s="75"/>
      <c r="D1" s="76"/>
      <c r="E1" s="76"/>
      <c r="F1" s="76"/>
      <c r="G1" s="19" t="s">
        <v>22</v>
      </c>
      <c r="H1" s="19" t="s">
        <v>27</v>
      </c>
      <c r="I1" s="19" t="s">
        <v>23</v>
      </c>
      <c r="J1" s="19" t="s">
        <v>28</v>
      </c>
      <c r="K1" s="19" t="s">
        <v>20</v>
      </c>
      <c r="L1" s="19" t="s">
        <v>21</v>
      </c>
    </row>
    <row r="2" spans="1:12" s="18" customFormat="1" ht="46.5" customHeight="1">
      <c r="A2" s="71"/>
      <c r="B2" s="72"/>
      <c r="C2" s="73"/>
      <c r="D2" s="70" t="s">
        <v>15</v>
      </c>
      <c r="E2" s="41" t="s">
        <v>33</v>
      </c>
      <c r="F2" s="50" t="s">
        <v>34</v>
      </c>
      <c r="G2" s="28"/>
      <c r="H2" s="28"/>
      <c r="I2" s="28"/>
      <c r="J2" s="28"/>
      <c r="K2" s="28"/>
      <c r="L2" s="28"/>
    </row>
    <row r="3" spans="1:12" ht="18" customHeight="1">
      <c r="A3" s="77" t="s">
        <v>24</v>
      </c>
      <c r="B3" s="78"/>
      <c r="C3" s="79"/>
      <c r="D3" s="2"/>
      <c r="E3" s="42"/>
      <c r="F3" s="52"/>
      <c r="G3" s="2"/>
      <c r="H3" s="2"/>
      <c r="I3" s="2"/>
      <c r="J3" s="2"/>
      <c r="K3" s="2"/>
      <c r="L3" s="2"/>
    </row>
    <row r="4" spans="1:12" ht="18" customHeight="1">
      <c r="A4" s="12">
        <v>1</v>
      </c>
      <c r="B4" s="3" t="s">
        <v>1</v>
      </c>
      <c r="C4" s="2"/>
      <c r="D4" s="5">
        <v>18406591.75</v>
      </c>
      <c r="E4" s="43">
        <v>16215248.08</v>
      </c>
      <c r="F4" s="38">
        <v>31589986.86</v>
      </c>
      <c r="G4" s="4"/>
      <c r="H4" s="4"/>
      <c r="I4" s="2"/>
      <c r="J4" s="2"/>
      <c r="K4" s="2"/>
      <c r="L4" s="2"/>
    </row>
    <row r="5" spans="1:12" ht="45">
      <c r="A5" s="13" t="s">
        <v>13</v>
      </c>
      <c r="B5" s="9" t="s">
        <v>39</v>
      </c>
      <c r="C5" s="2"/>
      <c r="D5" s="2"/>
      <c r="E5" s="44">
        <v>8714000</v>
      </c>
      <c r="F5" s="38"/>
      <c r="G5" s="39">
        <f>F5*10%</f>
        <v>0</v>
      </c>
      <c r="H5" s="2"/>
      <c r="I5" s="2"/>
      <c r="J5" s="2"/>
      <c r="K5" s="2"/>
      <c r="L5" s="2"/>
    </row>
    <row r="6" spans="1:12" ht="18" customHeight="1">
      <c r="A6" s="40" t="s">
        <v>41</v>
      </c>
      <c r="B6" s="3" t="s">
        <v>38</v>
      </c>
      <c r="C6" s="2"/>
      <c r="D6" s="4">
        <f>D4</f>
        <v>18406591.75</v>
      </c>
      <c r="E6" s="43">
        <f>SUM(E4:E5)</f>
        <v>24929248.08</v>
      </c>
      <c r="F6" s="38">
        <v>29152029.58</v>
      </c>
      <c r="G6" s="62">
        <v>2915202.96</v>
      </c>
      <c r="H6" s="2"/>
      <c r="I6" s="2"/>
      <c r="J6" s="2"/>
      <c r="K6" s="2"/>
      <c r="L6" s="2"/>
    </row>
    <row r="7" spans="1:12" ht="18" customHeight="1">
      <c r="A7" s="12">
        <v>2</v>
      </c>
      <c r="B7" s="2" t="s">
        <v>0</v>
      </c>
      <c r="C7" s="2"/>
      <c r="D7" s="4">
        <v>116000</v>
      </c>
      <c r="E7" s="45">
        <v>116000</v>
      </c>
      <c r="F7" s="38">
        <v>112547.26</v>
      </c>
      <c r="G7" s="4">
        <f>F7*10%</f>
        <v>11254.726</v>
      </c>
      <c r="H7" s="4"/>
      <c r="I7" s="2"/>
      <c r="J7" s="2"/>
      <c r="K7" s="2"/>
      <c r="L7" s="2"/>
    </row>
    <row r="8" spans="1:12" ht="15" customHeight="1">
      <c r="A8" s="12" t="s">
        <v>25</v>
      </c>
      <c r="B8" s="9" t="s">
        <v>32</v>
      </c>
      <c r="C8" s="2"/>
      <c r="D8" s="4"/>
      <c r="E8" s="45">
        <v>2191343.67</v>
      </c>
      <c r="F8" s="38">
        <v>2437957.28</v>
      </c>
      <c r="G8" s="17">
        <f>F8*10%</f>
        <v>243795.728</v>
      </c>
      <c r="H8" s="4"/>
      <c r="I8" s="2"/>
      <c r="J8" s="2"/>
      <c r="K8" s="2"/>
      <c r="L8" s="2"/>
    </row>
    <row r="9" spans="1:12" ht="18" customHeight="1">
      <c r="A9" s="40" t="s">
        <v>57</v>
      </c>
      <c r="B9" s="6" t="s">
        <v>56</v>
      </c>
      <c r="C9" s="7"/>
      <c r="D9" s="8">
        <f>+D6+D7</f>
        <v>18522591.75</v>
      </c>
      <c r="E9" s="46">
        <f>SUM(E6:E8)</f>
        <v>27236591.75</v>
      </c>
      <c r="F9" s="49">
        <f>SUM(F6:F8)</f>
        <v>31702534.12</v>
      </c>
      <c r="G9" s="4">
        <f>SUM(G4:G8)</f>
        <v>3170253.414</v>
      </c>
      <c r="H9" s="4"/>
      <c r="I9" s="4"/>
      <c r="J9" s="4"/>
      <c r="K9" s="2"/>
      <c r="L9" s="2"/>
    </row>
    <row r="10" spans="1:12" ht="18" customHeight="1">
      <c r="A10" s="63" t="s">
        <v>58</v>
      </c>
      <c r="B10" s="64" t="s">
        <v>59</v>
      </c>
      <c r="C10" s="65"/>
      <c r="D10" s="8"/>
      <c r="E10" s="46"/>
      <c r="F10" s="38">
        <v>222432.37</v>
      </c>
      <c r="G10" s="4"/>
      <c r="H10" s="66"/>
      <c r="I10" s="4"/>
      <c r="J10" s="4"/>
      <c r="K10" s="62">
        <v>8897.29</v>
      </c>
      <c r="L10" s="62">
        <v>50892.53</v>
      </c>
    </row>
    <row r="11" spans="1:12" ht="18" customHeight="1">
      <c r="A11" s="63" t="s">
        <v>42</v>
      </c>
      <c r="B11" s="67" t="s">
        <v>60</v>
      </c>
      <c r="C11" s="65"/>
      <c r="D11" s="8"/>
      <c r="E11" s="46"/>
      <c r="F11" s="38">
        <f>SUM(F9:F10)</f>
        <v>31924966.490000002</v>
      </c>
      <c r="G11" s="4"/>
      <c r="H11" s="66"/>
      <c r="I11" s="4"/>
      <c r="J11" s="4"/>
      <c r="K11" s="2"/>
      <c r="L11" s="2"/>
    </row>
    <row r="12" spans="1:12" ht="18" customHeight="1">
      <c r="A12" s="80" t="s">
        <v>2</v>
      </c>
      <c r="B12" s="81"/>
      <c r="C12" s="82"/>
      <c r="D12" s="4"/>
      <c r="E12" s="42"/>
      <c r="F12" s="38"/>
      <c r="G12" s="2"/>
      <c r="H12" s="24"/>
      <c r="I12" s="2"/>
      <c r="J12" s="2"/>
      <c r="K12" s="2"/>
      <c r="L12" s="2"/>
    </row>
    <row r="13" spans="1:12" ht="15">
      <c r="A13" s="12">
        <v>1</v>
      </c>
      <c r="B13" s="2" t="s">
        <v>9</v>
      </c>
      <c r="C13" s="2"/>
      <c r="D13" s="4">
        <v>0</v>
      </c>
      <c r="E13" s="45">
        <v>0</v>
      </c>
      <c r="F13" s="38">
        <v>0</v>
      </c>
      <c r="G13" s="2"/>
      <c r="H13" s="24"/>
      <c r="I13" s="2"/>
      <c r="J13" s="2"/>
      <c r="K13" s="2"/>
      <c r="L13" s="2"/>
    </row>
    <row r="14" spans="1:12" ht="18" customHeight="1">
      <c r="A14" s="12">
        <v>2</v>
      </c>
      <c r="B14" s="2" t="s">
        <v>40</v>
      </c>
      <c r="C14" s="2"/>
      <c r="D14" s="37">
        <v>1800000</v>
      </c>
      <c r="E14" s="45">
        <v>1800000</v>
      </c>
      <c r="F14" s="38">
        <v>1903353</v>
      </c>
      <c r="G14" s="2"/>
      <c r="I14" s="4">
        <f>F14*10%</f>
        <v>190335.30000000002</v>
      </c>
      <c r="J14" s="4"/>
      <c r="K14" s="2"/>
      <c r="L14" s="2"/>
    </row>
    <row r="15" spans="1:12" s="16" customFormat="1" ht="18" customHeight="1">
      <c r="A15" s="26">
        <v>3</v>
      </c>
      <c r="B15" s="15" t="s">
        <v>12</v>
      </c>
      <c r="C15" s="15"/>
      <c r="D15" s="17">
        <v>435548.88</v>
      </c>
      <c r="E15" s="45">
        <v>435548.88</v>
      </c>
      <c r="F15" s="38">
        <v>222908.3</v>
      </c>
      <c r="G15" s="15"/>
      <c r="H15" s="27">
        <f>F15*10%</f>
        <v>22290.83</v>
      </c>
      <c r="I15" s="15"/>
      <c r="J15" s="15"/>
      <c r="K15" s="15"/>
      <c r="L15" s="15"/>
    </row>
    <row r="16" spans="1:12" s="16" customFormat="1" ht="15">
      <c r="A16" s="26">
        <v>4</v>
      </c>
      <c r="B16" s="15" t="s">
        <v>4</v>
      </c>
      <c r="C16" s="15"/>
      <c r="D16" s="17">
        <v>127100</v>
      </c>
      <c r="E16" s="45">
        <v>127100</v>
      </c>
      <c r="F16" s="38">
        <v>127100</v>
      </c>
      <c r="G16" s="15"/>
      <c r="H16" s="15"/>
      <c r="I16" s="15"/>
      <c r="J16" s="15"/>
      <c r="K16" s="15"/>
      <c r="L16" s="15"/>
    </row>
    <row r="17" spans="1:12" s="16" customFormat="1" ht="15">
      <c r="A17" s="26">
        <v>5</v>
      </c>
      <c r="B17" s="15" t="s">
        <v>14</v>
      </c>
      <c r="C17" s="15"/>
      <c r="D17" s="17">
        <v>10000</v>
      </c>
      <c r="E17" s="45">
        <v>10000</v>
      </c>
      <c r="F17" s="38">
        <v>10000</v>
      </c>
      <c r="G17" s="15"/>
      <c r="H17" s="15"/>
      <c r="I17" s="15"/>
      <c r="J17" s="17">
        <f>F17*22%</f>
        <v>2200</v>
      </c>
      <c r="K17" s="15"/>
      <c r="L17" s="17"/>
    </row>
    <row r="18" spans="1:12" ht="30">
      <c r="A18" s="12">
        <v>6</v>
      </c>
      <c r="B18" s="9" t="s">
        <v>10</v>
      </c>
      <c r="C18" s="2"/>
      <c r="D18" s="4">
        <f>4463000-675000+4926000</f>
        <v>8714000</v>
      </c>
      <c r="E18" s="45">
        <v>0</v>
      </c>
      <c r="F18" s="38">
        <v>0</v>
      </c>
      <c r="G18" s="2"/>
      <c r="H18" s="2"/>
      <c r="I18" s="2"/>
      <c r="J18" s="2"/>
      <c r="K18" s="2"/>
      <c r="L18" s="2"/>
    </row>
    <row r="19" spans="1:12" ht="15">
      <c r="A19" s="12"/>
      <c r="B19" s="68" t="s">
        <v>61</v>
      </c>
      <c r="C19" s="2"/>
      <c r="D19" s="5">
        <f>SUM(D13:D18)</f>
        <v>11086648.879999999</v>
      </c>
      <c r="E19" s="45">
        <f>SUM(E13:E18)</f>
        <v>2372648.88</v>
      </c>
      <c r="F19" s="38">
        <f>SUM(F13:F18)</f>
        <v>2263361.3</v>
      </c>
      <c r="G19" s="2"/>
      <c r="H19" s="2"/>
      <c r="I19" s="2"/>
      <c r="J19" s="2"/>
      <c r="K19" s="2"/>
      <c r="L19" s="2"/>
    </row>
    <row r="20" spans="1:12" ht="15">
      <c r="A20" s="12">
        <v>7</v>
      </c>
      <c r="B20" s="3" t="s">
        <v>11</v>
      </c>
      <c r="C20" s="2"/>
      <c r="D20" s="4"/>
      <c r="E20" s="45"/>
      <c r="F20" s="38"/>
      <c r="G20" s="2"/>
      <c r="H20" s="2"/>
      <c r="I20" s="2"/>
      <c r="J20" s="2"/>
      <c r="K20" s="2"/>
      <c r="L20" s="2"/>
    </row>
    <row r="21" spans="1:12" ht="45">
      <c r="A21" s="83"/>
      <c r="B21" s="9" t="s">
        <v>31</v>
      </c>
      <c r="C21" s="2"/>
      <c r="D21" s="4">
        <v>30000</v>
      </c>
      <c r="E21" s="45">
        <v>30000</v>
      </c>
      <c r="F21" s="38">
        <v>30000</v>
      </c>
      <c r="G21" s="2"/>
      <c r="H21" s="2"/>
      <c r="I21" s="2"/>
      <c r="J21" s="2"/>
      <c r="K21" s="4">
        <f>F21*4%</f>
        <v>1200</v>
      </c>
      <c r="L21" s="4">
        <f>(F21+K21)*22%</f>
        <v>6864</v>
      </c>
    </row>
    <row r="22" spans="1:12" ht="15">
      <c r="A22" s="84"/>
      <c r="B22" s="10" t="s">
        <v>64</v>
      </c>
      <c r="C22" s="2"/>
      <c r="D22" s="85">
        <v>919523.42</v>
      </c>
      <c r="E22" s="42"/>
      <c r="F22" s="38"/>
      <c r="G22" s="2"/>
      <c r="H22" s="2"/>
      <c r="I22" s="2"/>
      <c r="J22" s="2"/>
      <c r="K22" s="4"/>
      <c r="L22" s="4"/>
    </row>
    <row r="23" spans="1:12" s="16" customFormat="1" ht="75">
      <c r="A23" s="84"/>
      <c r="B23" s="14" t="s">
        <v>55</v>
      </c>
      <c r="C23" s="15"/>
      <c r="D23" s="86"/>
      <c r="E23" s="55">
        <v>919523.42</v>
      </c>
      <c r="F23" s="38">
        <v>919523.42</v>
      </c>
      <c r="G23" s="15"/>
      <c r="H23" s="15"/>
      <c r="I23" s="15"/>
      <c r="J23" s="15"/>
      <c r="K23" s="39">
        <v>36780.94</v>
      </c>
      <c r="L23" s="39">
        <v>210386.96</v>
      </c>
    </row>
    <row r="24" spans="1:12" s="16" customFormat="1" ht="30">
      <c r="A24" s="84"/>
      <c r="B24" s="14" t="s">
        <v>43</v>
      </c>
      <c r="C24" s="15"/>
      <c r="D24" s="17">
        <v>100000</v>
      </c>
      <c r="E24" s="47">
        <v>100000</v>
      </c>
      <c r="F24" s="38">
        <v>100000</v>
      </c>
      <c r="G24" s="15">
        <f>SUM(K2:K33)</f>
        <v>54078.23</v>
      </c>
      <c r="H24" s="15"/>
      <c r="I24" s="15"/>
      <c r="J24" s="15"/>
      <c r="K24" s="17">
        <f>F24*4%</f>
        <v>4000</v>
      </c>
      <c r="L24" s="17">
        <f>(F24+K24)*22%</f>
        <v>22880</v>
      </c>
    </row>
    <row r="25" spans="1:12" ht="12.75" customHeight="1">
      <c r="A25" s="84"/>
      <c r="B25" s="9" t="s">
        <v>44</v>
      </c>
      <c r="C25" s="2"/>
      <c r="D25" s="4">
        <v>20000</v>
      </c>
      <c r="E25" s="47">
        <v>20000</v>
      </c>
      <c r="F25" s="38">
        <v>60000</v>
      </c>
      <c r="G25" s="2"/>
      <c r="H25" s="2"/>
      <c r="I25" s="2"/>
      <c r="J25" s="2"/>
      <c r="K25" s="17">
        <f>F25*4%</f>
        <v>2400</v>
      </c>
      <c r="L25" s="4">
        <f>(F25+K25)*22%</f>
        <v>13728</v>
      </c>
    </row>
    <row r="26" spans="1:12" s="16" customFormat="1" ht="30">
      <c r="A26" s="84"/>
      <c r="B26" s="14" t="s">
        <v>47</v>
      </c>
      <c r="C26" s="15"/>
      <c r="D26" s="17">
        <v>60000</v>
      </c>
      <c r="E26" s="47">
        <v>60000</v>
      </c>
      <c r="F26" s="38">
        <v>20000</v>
      </c>
      <c r="G26" s="15"/>
      <c r="H26" s="15"/>
      <c r="I26" s="15"/>
      <c r="J26" s="15"/>
      <c r="K26" s="17">
        <f>F26*4%</f>
        <v>800</v>
      </c>
      <c r="L26" s="17">
        <f>(F26+K26)*22%</f>
        <v>4576</v>
      </c>
    </row>
    <row r="27" spans="1:12" ht="15">
      <c r="A27" s="84"/>
      <c r="B27" s="2" t="s">
        <v>48</v>
      </c>
      <c r="C27" s="2"/>
      <c r="D27" s="4">
        <v>145182.96</v>
      </c>
      <c r="E27" s="48">
        <v>145182.96</v>
      </c>
      <c r="F27" s="38">
        <v>145182.96</v>
      </c>
      <c r="G27" s="2"/>
      <c r="H27" s="2"/>
      <c r="I27" s="2"/>
      <c r="J27" s="2"/>
      <c r="K27" s="4"/>
      <c r="L27" s="4"/>
    </row>
    <row r="28" spans="1:12" ht="15">
      <c r="A28" s="36"/>
      <c r="B28" s="29" t="s">
        <v>49</v>
      </c>
      <c r="C28" s="25"/>
      <c r="D28" s="30">
        <f>SUM(D21:D27)</f>
        <v>1274706.38</v>
      </c>
      <c r="E28" s="43">
        <f>SUM(E21:E27)</f>
        <v>1274706.38</v>
      </c>
      <c r="F28" s="38">
        <f>SUM(F21:F27)</f>
        <v>1274706.38</v>
      </c>
      <c r="G28" s="2"/>
      <c r="H28" s="2"/>
      <c r="I28" s="2"/>
      <c r="J28" s="2"/>
      <c r="K28" s="4"/>
      <c r="L28" s="4"/>
    </row>
    <row r="29" spans="1:12" ht="18" customHeight="1">
      <c r="A29" s="36">
        <v>8</v>
      </c>
      <c r="B29" s="2" t="s">
        <v>36</v>
      </c>
      <c r="C29" s="2"/>
      <c r="D29" s="4">
        <f>D9*0.1</f>
        <v>1852259.175</v>
      </c>
      <c r="E29" s="48">
        <v>1852259.18</v>
      </c>
      <c r="F29" s="38">
        <f>G39</f>
        <v>3170253.414</v>
      </c>
      <c r="G29" s="2"/>
      <c r="H29" s="2"/>
      <c r="I29" s="2"/>
      <c r="J29" s="2"/>
      <c r="K29" s="4"/>
      <c r="L29" s="4"/>
    </row>
    <row r="30" spans="1:12" ht="18" customHeight="1">
      <c r="A30" s="36" t="s">
        <v>50</v>
      </c>
      <c r="B30" s="2" t="s">
        <v>26</v>
      </c>
      <c r="C30" s="2"/>
      <c r="D30" s="4"/>
      <c r="E30" s="42"/>
      <c r="F30" s="38">
        <f>H39</f>
        <v>22290.83</v>
      </c>
      <c r="G30" s="2"/>
      <c r="H30" s="2"/>
      <c r="I30" s="2"/>
      <c r="J30" s="2"/>
      <c r="K30" s="4"/>
      <c r="L30" s="4"/>
    </row>
    <row r="31" spans="1:12" ht="18" customHeight="1">
      <c r="A31" s="36" t="s">
        <v>51</v>
      </c>
      <c r="B31" s="2" t="s">
        <v>29</v>
      </c>
      <c r="C31" s="2"/>
      <c r="D31" s="4"/>
      <c r="E31" s="42"/>
      <c r="F31" s="38">
        <f>J39</f>
        <v>2200</v>
      </c>
      <c r="G31" s="2"/>
      <c r="H31" s="2"/>
      <c r="I31" s="2"/>
      <c r="J31" s="2"/>
      <c r="K31" s="4"/>
      <c r="L31" s="4"/>
    </row>
    <row r="32" spans="1:12" ht="18" customHeight="1">
      <c r="A32" s="36">
        <v>9</v>
      </c>
      <c r="B32" s="2" t="s">
        <v>35</v>
      </c>
      <c r="C32" s="2"/>
      <c r="D32" s="4">
        <f>(D18+D14)*0.22</f>
        <v>2313080</v>
      </c>
      <c r="E32" s="48">
        <v>2313080</v>
      </c>
      <c r="F32" s="38">
        <v>0</v>
      </c>
      <c r="G32" s="2"/>
      <c r="H32" s="2"/>
      <c r="I32" s="2"/>
      <c r="J32" s="2"/>
      <c r="K32" s="4"/>
      <c r="L32" s="4"/>
    </row>
    <row r="33" spans="1:12" ht="18" customHeight="1">
      <c r="A33" s="36" t="s">
        <v>52</v>
      </c>
      <c r="B33" s="2" t="s">
        <v>18</v>
      </c>
      <c r="C33" s="2"/>
      <c r="D33" s="4"/>
      <c r="E33" s="42"/>
      <c r="F33" s="53">
        <f>I39</f>
        <v>190335.30000000002</v>
      </c>
      <c r="G33" s="2"/>
      <c r="H33" s="24"/>
      <c r="I33" s="2"/>
      <c r="J33" s="2"/>
      <c r="K33" s="4"/>
      <c r="L33" s="4"/>
    </row>
    <row r="34" spans="1:12" ht="18" customHeight="1">
      <c r="A34" s="36">
        <v>10</v>
      </c>
      <c r="B34" s="2" t="s">
        <v>17</v>
      </c>
      <c r="C34" s="2"/>
      <c r="D34" s="39">
        <v>406418.16</v>
      </c>
      <c r="E34" s="48">
        <v>406418.16</v>
      </c>
      <c r="F34" s="53">
        <f>L39</f>
        <v>309327.49</v>
      </c>
      <c r="G34" s="2"/>
      <c r="H34" s="24"/>
      <c r="I34" s="2"/>
      <c r="J34" s="2"/>
      <c r="K34" s="4"/>
      <c r="L34" s="4"/>
    </row>
    <row r="35" spans="1:12" ht="15">
      <c r="A35" s="36"/>
      <c r="B35" s="31" t="s">
        <v>30</v>
      </c>
      <c r="C35" s="32"/>
      <c r="D35" s="30">
        <f>SUM(D29:D34)</f>
        <v>4571757.335</v>
      </c>
      <c r="E35" s="43">
        <f>SUM(E29:E34)</f>
        <v>4571757.34</v>
      </c>
      <c r="F35" s="51">
        <f>SUM(F29:F34)</f>
        <v>3694407.034</v>
      </c>
      <c r="G35" s="2"/>
      <c r="H35" s="2"/>
      <c r="I35" s="2"/>
      <c r="J35" s="2"/>
      <c r="K35" s="2"/>
      <c r="L35" s="2"/>
    </row>
    <row r="36" spans="1:12" ht="22.5" customHeight="1" hidden="1">
      <c r="A36" s="36" t="s">
        <v>45</v>
      </c>
      <c r="B36" s="33" t="s">
        <v>7</v>
      </c>
      <c r="C36" s="33"/>
      <c r="D36" s="34">
        <v>0</v>
      </c>
      <c r="E36" s="42"/>
      <c r="F36" s="53">
        <f>SUM(F32:F34)</f>
        <v>499662.79000000004</v>
      </c>
      <c r="G36" s="2"/>
      <c r="H36" s="24"/>
      <c r="I36" s="2"/>
      <c r="J36" s="2"/>
      <c r="K36" s="2"/>
      <c r="L36" s="2"/>
    </row>
    <row r="37" spans="1:12" ht="19.5" customHeight="1" hidden="1">
      <c r="A37" s="36" t="s">
        <v>46</v>
      </c>
      <c r="B37" s="33" t="s">
        <v>8</v>
      </c>
      <c r="C37" s="33"/>
      <c r="D37" s="34">
        <v>0</v>
      </c>
      <c r="E37" s="42"/>
      <c r="F37" s="53"/>
      <c r="G37" s="2"/>
      <c r="H37" s="24"/>
      <c r="I37" s="2"/>
      <c r="J37" s="2"/>
      <c r="K37" s="2"/>
      <c r="L37" s="2"/>
    </row>
    <row r="38" spans="1:12" ht="18" customHeight="1">
      <c r="A38" s="36" t="s">
        <v>63</v>
      </c>
      <c r="B38" s="33" t="s">
        <v>16</v>
      </c>
      <c r="C38" s="33"/>
      <c r="D38" s="34"/>
      <c r="E38" s="42"/>
      <c r="F38" s="53">
        <v>53269.39</v>
      </c>
      <c r="G38" s="2"/>
      <c r="H38" s="24"/>
      <c r="I38" s="2"/>
      <c r="J38" s="2"/>
      <c r="K38" s="4"/>
      <c r="L38" s="4"/>
    </row>
    <row r="39" spans="1:12" ht="15">
      <c r="A39" s="12"/>
      <c r="B39" s="29" t="s">
        <v>5</v>
      </c>
      <c r="C39" s="33" t="s">
        <v>19</v>
      </c>
      <c r="D39" s="30">
        <f>D13+D14+D15+D16+D17+D18+D28+D29+D32+D33+D38+D34</f>
        <v>16933112.595</v>
      </c>
      <c r="E39" s="43">
        <f>E13+E14+E15+E16+E17+E18+E28+E29+E32+E33+E38+E34</f>
        <v>8219112.6</v>
      </c>
      <c r="F39" s="38">
        <f>F14+F15+F16+F17+F28+F35+F38</f>
        <v>7285744.103999999</v>
      </c>
      <c r="G39" s="34">
        <f>G9</f>
        <v>3170253.414</v>
      </c>
      <c r="H39" s="34">
        <f>SUM(H4:H37)</f>
        <v>22290.83</v>
      </c>
      <c r="I39" s="34">
        <f>SUM(I9:I33)</f>
        <v>190335.30000000002</v>
      </c>
      <c r="J39" s="34">
        <f>SUM(J9:J33)</f>
        <v>2200</v>
      </c>
      <c r="K39" s="34">
        <v>53269.39</v>
      </c>
      <c r="L39" s="34">
        <f>SUM(L2:L33)</f>
        <v>309327.49</v>
      </c>
    </row>
    <row r="40" spans="1:12" ht="15">
      <c r="A40" s="12">
        <v>11</v>
      </c>
      <c r="B40" s="29" t="s">
        <v>3</v>
      </c>
      <c r="C40" s="33" t="s">
        <v>6</v>
      </c>
      <c r="D40" s="30">
        <f>D9+D39</f>
        <v>35455704.345</v>
      </c>
      <c r="E40" s="43">
        <f>E9+E39</f>
        <v>35455704.35</v>
      </c>
      <c r="F40" s="38">
        <f>F9+F39</f>
        <v>38988278.224</v>
      </c>
      <c r="G40" s="22"/>
      <c r="H40" s="22"/>
      <c r="I40" s="22"/>
      <c r="J40" s="22"/>
      <c r="K40" s="22"/>
      <c r="L40" s="23"/>
    </row>
    <row r="41" spans="1:12" ht="15">
      <c r="A41" s="56"/>
      <c r="B41" s="69"/>
      <c r="C41" s="57"/>
      <c r="D41" s="30"/>
      <c r="E41" s="43"/>
      <c r="F41" s="38"/>
      <c r="G41" s="58"/>
      <c r="H41" s="58"/>
      <c r="I41" s="58"/>
      <c r="J41" s="58"/>
      <c r="K41" s="58"/>
      <c r="L41" s="59"/>
    </row>
    <row r="42" spans="1:12" ht="15">
      <c r="A42" s="56"/>
      <c r="B42" s="61" t="s">
        <v>62</v>
      </c>
      <c r="C42" s="57"/>
      <c r="D42" s="60">
        <v>35443889.29</v>
      </c>
      <c r="E42" s="43"/>
      <c r="F42" s="38"/>
      <c r="G42" s="58"/>
      <c r="H42" s="58"/>
      <c r="I42" s="58"/>
      <c r="J42" s="58"/>
      <c r="K42" s="58"/>
      <c r="L42" s="59"/>
    </row>
    <row r="43" spans="2:6" ht="15">
      <c r="B43" s="20" t="s">
        <v>53</v>
      </c>
      <c r="D43" s="39">
        <v>3544388.93</v>
      </c>
      <c r="E43" s="42"/>
      <c r="F43" s="52"/>
    </row>
    <row r="44" spans="2:7" ht="15">
      <c r="B44" s="35" t="s">
        <v>54</v>
      </c>
      <c r="D44" s="39">
        <v>38988278.22</v>
      </c>
      <c r="E44" s="42"/>
      <c r="F44" s="54">
        <f>F40-D44</f>
        <v>0.0040000006556510925</v>
      </c>
      <c r="G44" s="11"/>
    </row>
    <row r="46" spans="5:6" ht="15">
      <c r="E46" s="11"/>
      <c r="F46" s="21"/>
    </row>
    <row r="47" ht="15">
      <c r="F47" s="21"/>
    </row>
    <row r="48" ht="15">
      <c r="F48" s="21"/>
    </row>
    <row r="49" ht="15">
      <c r="F49" s="21"/>
    </row>
  </sheetData>
  <sheetProtection/>
  <mergeCells count="5">
    <mergeCell ref="A1:F1"/>
    <mergeCell ref="A3:C3"/>
    <mergeCell ref="A12:C12"/>
    <mergeCell ref="A21:A27"/>
    <mergeCell ref="D22:D23"/>
  </mergeCells>
  <printOptions/>
  <pageMargins left="0.31496062992125984" right="0.31496062992125984" top="0.35433070866141736" bottom="0.35433070866141736" header="0.31496062992125984" footer="0.31496062992125984"/>
  <pageSetup fitToHeight="1" fitToWidth="1" horizontalDpi="600" verticalDpi="600" orientation="landscape" paperSize="8" scale="84" r:id="rId1"/>
  <rowBreaks count="1" manualBreakCount="1">
    <brk id="42"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2023-10-01T14:28:36Z</cp:lastPrinted>
  <dcterms:created xsi:type="dcterms:W3CDTF">2006-09-25T09:17:32Z</dcterms:created>
  <dcterms:modified xsi:type="dcterms:W3CDTF">2023-12-28T16:39:30Z</dcterms:modified>
  <cp:category/>
  <cp:version/>
  <cp:contentType/>
  <cp:contentStatus/>
</cp:coreProperties>
</file>